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Վեր.քաղ. 04.01" sheetId="2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28" l="1"/>
  <c r="F156" i="28"/>
  <c r="F155" i="28"/>
  <c r="F154" i="28"/>
  <c r="F153" i="28"/>
  <c r="F152" i="28"/>
  <c r="F151" i="28"/>
  <c r="F150" i="28"/>
  <c r="F149" i="28"/>
  <c r="F148" i="28"/>
  <c r="F145" i="28"/>
  <c r="F143" i="28"/>
  <c r="F74" i="28"/>
  <c r="F73" i="28"/>
  <c r="F72" i="28"/>
  <c r="F71" i="28"/>
  <c r="F70" i="28"/>
  <c r="F69" i="28"/>
  <c r="F68" i="28"/>
  <c r="F67" i="28"/>
  <c r="F65" i="28"/>
  <c r="F64" i="28"/>
  <c r="F62" i="28"/>
  <c r="F60" i="28"/>
  <c r="F59" i="28"/>
  <c r="F58" i="28"/>
  <c r="F57" i="28"/>
  <c r="F56" i="28"/>
  <c r="F55" i="28"/>
  <c r="F54" i="28"/>
  <c r="F51" i="28"/>
  <c r="F50" i="28"/>
  <c r="F45" i="28"/>
  <c r="F43" i="28"/>
  <c r="J133" i="28" l="1"/>
  <c r="J125" i="28"/>
  <c r="J53" i="28"/>
  <c r="J50" i="28"/>
  <c r="J51" i="28"/>
  <c r="J49" i="28"/>
  <c r="J43" i="28"/>
  <c r="J44" i="28"/>
  <c r="J45" i="28"/>
  <c r="J42" i="28"/>
  <c r="J33" i="28"/>
  <c r="J34" i="28"/>
  <c r="J32" i="28"/>
  <c r="J113" i="28" l="1"/>
  <c r="J116" i="28"/>
  <c r="J112" i="28" s="1"/>
  <c r="J130" i="28" l="1"/>
  <c r="J52" i="28"/>
  <c r="J48" i="28"/>
  <c r="J165" i="28"/>
  <c r="I165" i="28"/>
  <c r="H165" i="28"/>
  <c r="G165" i="28"/>
  <c r="F165" i="28"/>
  <c r="E165" i="28"/>
  <c r="D165" i="28"/>
  <c r="J163" i="28"/>
  <c r="I163" i="28"/>
  <c r="H163" i="28"/>
  <c r="G163" i="28"/>
  <c r="F163" i="28"/>
  <c r="E163" i="28"/>
  <c r="D163" i="28"/>
  <c r="J158" i="28"/>
  <c r="J146" i="28" s="1"/>
  <c r="I158" i="28"/>
  <c r="H158" i="28"/>
  <c r="G158" i="28"/>
  <c r="F158" i="28"/>
  <c r="E158" i="28"/>
  <c r="D158" i="28"/>
  <c r="J147" i="28"/>
  <c r="I147" i="28"/>
  <c r="I146" i="28" s="1"/>
  <c r="H147" i="28"/>
  <c r="G147" i="28"/>
  <c r="F147" i="28"/>
  <c r="E147" i="28"/>
  <c r="E146" i="28" s="1"/>
  <c r="D147" i="28"/>
  <c r="J144" i="28"/>
  <c r="I144" i="28"/>
  <c r="H144" i="28"/>
  <c r="G144" i="28"/>
  <c r="F144" i="28"/>
  <c r="E144" i="28"/>
  <c r="D144" i="28"/>
  <c r="J142" i="28"/>
  <c r="I142" i="28"/>
  <c r="H142" i="28"/>
  <c r="G142" i="28"/>
  <c r="F142" i="28"/>
  <c r="E142" i="28"/>
  <c r="D142" i="28"/>
  <c r="J140" i="28"/>
  <c r="I140" i="28"/>
  <c r="H140" i="28"/>
  <c r="G140" i="28"/>
  <c r="F140" i="28"/>
  <c r="E140" i="28"/>
  <c r="D140" i="28"/>
  <c r="J137" i="28"/>
  <c r="I137" i="28"/>
  <c r="H137" i="28"/>
  <c r="G137" i="28"/>
  <c r="F137" i="28"/>
  <c r="E137" i="28"/>
  <c r="D137" i="28"/>
  <c r="J135" i="28"/>
  <c r="I135" i="28"/>
  <c r="H135" i="28"/>
  <c r="G135" i="28"/>
  <c r="F135" i="28"/>
  <c r="E135" i="28"/>
  <c r="D135" i="28"/>
  <c r="I130" i="28"/>
  <c r="H130" i="28"/>
  <c r="G130" i="28"/>
  <c r="F130" i="28"/>
  <c r="E130" i="28"/>
  <c r="D130" i="28"/>
  <c r="J127" i="28"/>
  <c r="I127" i="28"/>
  <c r="H127" i="28"/>
  <c r="G127" i="28"/>
  <c r="F127" i="28"/>
  <c r="E127" i="28"/>
  <c r="E126" i="28" s="1"/>
  <c r="D127" i="28"/>
  <c r="I116" i="28"/>
  <c r="H116" i="28"/>
  <c r="G116" i="28"/>
  <c r="G112" i="28" s="1"/>
  <c r="F116" i="28"/>
  <c r="E116" i="28"/>
  <c r="D116" i="28"/>
  <c r="I113" i="28"/>
  <c r="H113" i="28"/>
  <c r="G113" i="28"/>
  <c r="F113" i="28"/>
  <c r="E113" i="28"/>
  <c r="D113" i="28"/>
  <c r="J105" i="28"/>
  <c r="I105" i="28"/>
  <c r="H105" i="28"/>
  <c r="G105" i="28"/>
  <c r="F105" i="28"/>
  <c r="E105" i="28"/>
  <c r="D105" i="28"/>
  <c r="J96" i="28"/>
  <c r="I96" i="28"/>
  <c r="H96" i="28"/>
  <c r="G96" i="28"/>
  <c r="F96" i="28"/>
  <c r="E96" i="28"/>
  <c r="D96" i="28"/>
  <c r="J93" i="28"/>
  <c r="I93" i="28"/>
  <c r="H93" i="28"/>
  <c r="G93" i="28"/>
  <c r="F93" i="28"/>
  <c r="E93" i="28"/>
  <c r="D93" i="28"/>
  <c r="J90" i="28"/>
  <c r="J89" i="28" s="1"/>
  <c r="I90" i="28"/>
  <c r="H90" i="28"/>
  <c r="G90" i="28"/>
  <c r="F90" i="28"/>
  <c r="E90" i="28"/>
  <c r="D90" i="28"/>
  <c r="F89" i="28"/>
  <c r="J84" i="28"/>
  <c r="I84" i="28"/>
  <c r="H84" i="28"/>
  <c r="G84" i="28"/>
  <c r="F84" i="28"/>
  <c r="E84" i="28"/>
  <c r="D84" i="28"/>
  <c r="J75" i="28"/>
  <c r="I75" i="28"/>
  <c r="H75" i="28"/>
  <c r="G75" i="28"/>
  <c r="F75" i="28"/>
  <c r="E75" i="28"/>
  <c r="D75" i="28"/>
  <c r="J66" i="28"/>
  <c r="I66" i="28"/>
  <c r="H66" i="28"/>
  <c r="G66" i="28"/>
  <c r="F66" i="28"/>
  <c r="E66" i="28"/>
  <c r="D66" i="28"/>
  <c r="J63" i="28"/>
  <c r="I63" i="28"/>
  <c r="H63" i="28"/>
  <c r="G63" i="28"/>
  <c r="F63" i="28"/>
  <c r="E63" i="28"/>
  <c r="D63" i="28"/>
  <c r="J61" i="28"/>
  <c r="I61" i="28"/>
  <c r="H61" i="28"/>
  <c r="G61" i="28"/>
  <c r="F61" i="28"/>
  <c r="E61" i="28"/>
  <c r="D61" i="28"/>
  <c r="I52" i="28"/>
  <c r="H52" i="28"/>
  <c r="G52" i="28"/>
  <c r="F52" i="28"/>
  <c r="E52" i="28"/>
  <c r="D52" i="28"/>
  <c r="I48" i="28"/>
  <c r="H48" i="28"/>
  <c r="G48" i="28"/>
  <c r="E48" i="28"/>
  <c r="D48" i="28"/>
  <c r="I40" i="28"/>
  <c r="H40" i="28"/>
  <c r="G40" i="28"/>
  <c r="F40" i="28"/>
  <c r="E40" i="28"/>
  <c r="D40" i="28"/>
  <c r="I31" i="28"/>
  <c r="I30" i="28" s="1"/>
  <c r="H31" i="28"/>
  <c r="H30" i="28" s="1"/>
  <c r="G31" i="28"/>
  <c r="G30" i="28" s="1"/>
  <c r="F31" i="28"/>
  <c r="F30" i="28" s="1"/>
  <c r="E31" i="28"/>
  <c r="E30" i="28" s="1"/>
  <c r="D31" i="28"/>
  <c r="D30" i="28" s="1"/>
  <c r="F146" i="28" l="1"/>
  <c r="I126" i="28"/>
  <c r="G89" i="28"/>
  <c r="D89" i="28"/>
  <c r="H89" i="28"/>
  <c r="G126" i="28"/>
  <c r="G146" i="28"/>
  <c r="E89" i="28"/>
  <c r="I89" i="28"/>
  <c r="D112" i="28"/>
  <c r="E112" i="28"/>
  <c r="I112" i="28"/>
  <c r="D146" i="28"/>
  <c r="H146" i="28"/>
  <c r="H39" i="28"/>
  <c r="E39" i="28"/>
  <c r="E29" i="28" s="1"/>
  <c r="E170" i="28" s="1"/>
  <c r="J31" i="28"/>
  <c r="J30" i="28" s="1"/>
  <c r="D126" i="28"/>
  <c r="D39" i="28"/>
  <c r="J40" i="28"/>
  <c r="J39" i="28" s="1"/>
  <c r="F126" i="28"/>
  <c r="H126" i="28"/>
  <c r="H112" i="28"/>
  <c r="F112" i="28"/>
  <c r="I39" i="28"/>
  <c r="G39" i="28"/>
  <c r="J126" i="28"/>
  <c r="F48" i="28"/>
  <c r="F39" i="28" s="1"/>
  <c r="I29" i="28" l="1"/>
  <c r="I170" i="28" s="1"/>
  <c r="G29" i="28"/>
  <c r="G170" i="28" s="1"/>
  <c r="D29" i="28"/>
  <c r="D170" i="28" s="1"/>
  <c r="H29" i="28"/>
  <c r="H170" i="28" s="1"/>
  <c r="F29" i="28"/>
  <c r="F170" i="28" s="1"/>
  <c r="J29" i="28"/>
  <c r="J170" i="28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<sst xmlns="http://schemas.openxmlformats.org/spreadsheetml/2006/main" count="353" uniqueCount="313">
  <si>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</si>
  <si>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</si>
  <si>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</si>
  <si>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</si>
  <si>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</si>
  <si>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</si>
  <si>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</si>
  <si>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</si>
  <si>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</si>
  <si>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</si>
  <si>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</si>
  <si>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</si>
  <si>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</si>
  <si>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</si>
  <si>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</si>
  <si>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</si>
  <si>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</si>
  <si>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</si>
  <si>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</si>
  <si>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</si>
  <si>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</si>
  <si>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</si>
  <si>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</si>
  <si>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</si>
  <si>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</si>
  <si>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</si>
  <si>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</si>
  <si>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</si>
  <si>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</si>
  <si>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</si>
  <si>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</si>
  <si>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</si>
  <si>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</si>
  <si>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</si>
  <si>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</si>
  <si>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</si>
  <si>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</si>
  <si>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</si>
  <si>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</si>
  <si>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</si>
  <si>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</si>
  <si>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</si>
  <si>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</si>
  <si>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</si>
  <si>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</si>
  <si>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</si>
  <si>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</si>
  <si>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</si>
  <si>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</si>
  <si>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</si>
  <si>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</si>
  <si>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</si>
  <si>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</si>
  <si>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</si>
  <si>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</si>
  <si>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</si>
  <si>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</si>
  <si>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</si>
  <si>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</si>
  <si>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</si>
  <si>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</si>
  <si>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</si>
  <si>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</si>
  <si>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</si>
  <si>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</si>
  <si>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</si>
  <si>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</si>
  <si>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</si>
  <si>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</si>
  <si>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</si>
  <si>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</si>
  <si>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</si>
  <si>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</si>
  <si>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</si>
  <si>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</si>
  <si>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</si>
  <si>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</si>
  <si>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</si>
  <si>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</si>
  <si>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</si>
  <si>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</si>
  <si>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</si>
  <si>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</si>
  <si>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</si>
  <si>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</si>
  <si>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</si>
  <si>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</si>
  <si>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</si>
  <si>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</si>
  <si>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</si>
  <si>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</si>
  <si>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</si>
  <si>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</si>
  <si>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</si>
  <si>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</si>
  <si>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</si>
  <si>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</si>
  <si>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</si>
  <si>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</si>
  <si>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</si>
  <si>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</si>
  <si>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</si>
  <si>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</si>
  <si>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</si>
  <si>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</si>
  <si>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</si>
  <si>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</si>
  <si>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</si>
  <si>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</si>
  <si>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</si>
  <si>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</si>
  <si>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</si>
  <si>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</si>
  <si>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</si>
  <si>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</si>
  <si>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</si>
  <si>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</si>
  <si>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</si>
  <si>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</si>
  <si>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</si>
  <si>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</si>
  <si>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</si>
  <si>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</si>
  <si>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</si>
  <si>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</si>
  <si>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</si>
  <si>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</si>
  <si>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</si>
  <si>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</si>
  <si>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</si>
  <si>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</si>
  <si>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</si>
  <si>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</si>
  <si>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</si>
  <si>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</si>
  <si>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</si>
  <si>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</si>
  <si>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</si>
  <si>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</si>
  <si>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</si>
  <si>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</si>
  <si>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</si>
  <si>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</si>
  <si>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</si>
  <si>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</si>
  <si>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</si>
  <si>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</si>
  <si>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</si>
  <si>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</si>
  <si>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</si>
  <si>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</si>
  <si>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</si>
  <si>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</si>
  <si>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</si>
  <si>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</si>
  <si>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</si>
  <si>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</si>
  <si>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</si>
  <si>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</si>
  <si>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</si>
  <si>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</si>
  <si>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</si>
  <si>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</si>
  <si>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</si>
  <si>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</si>
  <si>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</si>
  <si>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</si>
  <si>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</si>
  <si>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</si>
  <si>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</si>
  <si>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</si>
  <si>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</si>
  <si>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</si>
  <si>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</si>
  <si>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</si>
  <si>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</si>
  <si>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</si>
  <si>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</si>
  <si>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</si>
  <si>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</si>
  <si>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</si>
  <si>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</si>
  <si>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</si>
  <si>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</si>
  <si>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</si>
  <si>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</si>
  <si>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</si>
  <si>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</si>
  <si>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</si>
  <si>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</si>
  <si>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</si>
  <si>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</si>
  <si>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</si>
  <si>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</si>
  <si>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</si>
  <si>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</si>
  <si>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</si>
  <si>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</si>
  <si>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</si>
  <si>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</si>
  <si>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</si>
  <si>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</si>
  <si>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</si>
  <si>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</si>
  <si>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</si>
  <si>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</si>
  <si>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</si>
  <si>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</si>
  <si>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</si>
  <si>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</si>
  <si>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</si>
  <si>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</si>
  <si>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</si>
  <si>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</si>
  <si>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</si>
  <si>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</si>
  <si>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</si>
  <si>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</si>
  <si>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</si>
  <si>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</si>
  <si>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</si>
  <si>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</si>
  <si>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</si>
  <si>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</si>
  <si>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</si>
  <si>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</si>
  <si>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</si>
  <si>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</si>
  <si>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</si>
  <si>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</si>
  <si>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</si>
  <si>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</si>
  <si>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</si>
  <si>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</si>
  <si>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</si>
  <si>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</si>
  <si>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</si>
  <si>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</si>
  <si>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</si>
  <si>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</si>
  <si>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</si>
  <si>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</si>
  <si>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</si>
  <si>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</si>
  <si>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</si>
  <si>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</si>
  <si>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</si>
  <si>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</si>
  <si>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</si>
  <si>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</si>
  <si>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</si>
  <si>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</si>
  <si>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</si>
  <si>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</si>
  <si>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</si>
  <si>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</si>
  <si>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</si>
  <si>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</si>
  <si>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</si>
  <si>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</si>
  <si>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</si>
  <si>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</si>
  <si>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</si>
  <si>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</si>
  <si>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</si>
  <si>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</si>
  <si>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</si>
  <si>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</si>
  <si>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</si>
  <si>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</si>
  <si>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</si>
  <si>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</si>
  <si>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</si>
  <si>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</si>
  <si>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</si>
  <si>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</si>
  <si>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</si>
  <si>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</si>
  <si>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</si>
  <si>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</si>
  <si>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</si>
  <si>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</si>
  <si>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</si>
  <si>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</si>
  <si>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</si>
  <si>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</si>
  <si>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</si>
  <si>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</si>
  <si>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</si>
  <si>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</si>
  <si>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</si>
  <si>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</si>
  <si>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</si>
  <si>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</si>
  <si>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</si>
  <si>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</si>
  <si>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</si>
  <si>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Վերաքննիչ քաղաքացիական դատարան</t>
    </r>
  </si>
  <si>
    <r>
      <t xml:space="preserve">2. Փոստային հասցեն                 </t>
    </r>
    <r>
      <rPr>
        <b/>
        <sz val="10"/>
        <rFont val="GHEA Grapalat"/>
        <family val="3"/>
      </rPr>
      <t>ք.Երևան, Գ. Նժդեհի 23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</si>
  <si>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Վերաքննիչ քաղաքացիական դատարանի  բնականոն գործունեության և ՀՀ Վերաքննիչ քաղաքացիական դատարանի կողմից դատական պաշտպանության  իրավունքի ապահովում</t>
    </r>
  </si>
  <si>
    <t>1080 11003</t>
  </si>
  <si>
    <t>900021000170</t>
  </si>
  <si>
    <t>ԳԼԽԱՎՈՐ ՀԱՇՎԱՊԱՀ՝</t>
  </si>
  <si>
    <t>ԱՇԽԱՏԱԿԱԶՄԻ ՂԵԿԱՎԱՐ՝</t>
  </si>
  <si>
    <t>Է.Տոնականյան</t>
  </si>
  <si>
    <t>Ս.Սարգսյան</t>
  </si>
  <si>
    <r>
      <t xml:space="preserve">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</t>
    </r>
    <r>
      <rPr>
        <b/>
        <sz val="8"/>
        <rFont val="GHEA Grapalat"/>
        <family val="3"/>
      </rPr>
      <t xml:space="preserve"> </t>
    </r>
    <r>
      <rPr>
        <sz val="12"/>
        <rFont val="GHEA Grapalat"/>
        <family val="3"/>
      </rPr>
      <t>Կ.Տ</t>
    </r>
  </si>
  <si>
    <t>«    »   հունվարի  2024թ.</t>
  </si>
  <si>
    <t>«        » հունվարի  2024թ.</t>
  </si>
  <si>
    <t xml:space="preserve">01 հունվարի 2024թ. -- 31 դեկտեմբերի 2024թ. ժամանակահատվածի համար </t>
  </si>
  <si>
    <t xml:space="preserve">Բարձրագույն դատական խորհուրդ                                                                                                          </t>
  </si>
  <si>
    <r>
      <rPr>
        <sz val="10"/>
        <rFont val="GHEA Grapalat"/>
        <family val="3"/>
      </rPr>
      <t>նախահաշիվը՝</t>
    </r>
    <r>
      <rPr>
        <b/>
        <sz val="11"/>
        <rFont val="GHEA Grapalat"/>
        <family val="3"/>
      </rPr>
      <t xml:space="preserve"> 725 839,4 հազար (Յոթ հարյուր քսանհինգ միլիոն ութ հարյուր երեսունինը հազար չորս հարյուր) դրամ գումարով:</t>
    </r>
  </si>
  <si>
    <t>«Հավելված 6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</si>
</sst>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zoomScaleSheetLayoutView="100" workbookViewId="0">
      <selection activeCell="H1" sqref="H1:J1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6.14062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0" t="s">
        <v>312</v>
      </c>
      <c r="I1" s="90"/>
      <c r="J1" s="90"/>
    </row>
    <row r="2" spans="1:10" ht="94.5" customHeight="1" x14ac:dyDescent="0.25">
      <c r="H2" s="90" t="s">
        <v>145</v>
      </c>
      <c r="I2" s="90"/>
      <c r="J2" s="90"/>
    </row>
    <row r="3" spans="1:10" ht="10.5" customHeight="1" x14ac:dyDescent="0.25">
      <c r="H3" s="92"/>
      <c r="I3" s="92"/>
      <c r="J3" s="92"/>
    </row>
    <row r="4" spans="1:10" ht="20.25" x14ac:dyDescent="0.35">
      <c r="A4" s="93" t="s">
        <v>146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B5" s="4"/>
      <c r="C5" s="5"/>
    </row>
    <row r="6" spans="1:10" ht="22.5" customHeight="1" x14ac:dyDescent="0.3">
      <c r="A6" s="94" t="s">
        <v>311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s="1" customFormat="1" ht="9.75" customHeight="1" x14ac:dyDescent="0.25">
      <c r="A7" s="91" t="s">
        <v>149</v>
      </c>
      <c r="B7" s="91"/>
      <c r="C7" s="91"/>
      <c r="D7" s="91"/>
      <c r="E7" s="91"/>
      <c r="F7" s="91"/>
      <c r="G7" s="91"/>
      <c r="H7" s="91"/>
      <c r="I7" s="91"/>
      <c r="J7" s="91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6" t="s">
        <v>310</v>
      </c>
      <c r="B9" s="96"/>
      <c r="C9" s="96"/>
      <c r="D9" s="96"/>
      <c r="E9" s="96"/>
      <c r="F9" s="96"/>
      <c r="G9" s="96"/>
      <c r="H9" s="96"/>
      <c r="I9" s="96"/>
      <c r="J9" s="96"/>
    </row>
    <row r="10" spans="1:10" ht="21" customHeight="1" x14ac:dyDescent="0.25">
      <c r="A10" s="97" t="s">
        <v>306</v>
      </c>
      <c r="B10" s="97"/>
      <c r="C10" s="97"/>
      <c r="D10" s="97"/>
      <c r="E10" s="97"/>
      <c r="F10" s="97"/>
      <c r="G10" s="97"/>
      <c r="H10" s="97"/>
      <c r="I10" s="97"/>
      <c r="J10" s="97"/>
    </row>
    <row r="11" spans="1:10" ht="27" customHeight="1" x14ac:dyDescent="0.25">
      <c r="A11" s="98" t="s">
        <v>307</v>
      </c>
      <c r="B11" s="98"/>
      <c r="C11" s="98"/>
      <c r="D11" s="98"/>
      <c r="E11" s="98"/>
      <c r="F11" s="98"/>
      <c r="G11" s="98"/>
      <c r="H11" s="98"/>
      <c r="I11" s="98"/>
      <c r="J11" s="98"/>
    </row>
    <row r="12" spans="1:10" ht="24.75" customHeight="1" x14ac:dyDescent="0.45">
      <c r="A12" s="99" t="s">
        <v>150</v>
      </c>
      <c r="B12" s="99"/>
      <c r="C12" s="99"/>
      <c r="D12" s="99"/>
      <c r="E12" s="99"/>
      <c r="F12" s="99"/>
      <c r="G12" s="99"/>
      <c r="H12" s="99"/>
      <c r="I12" s="99"/>
      <c r="J12" s="99"/>
    </row>
    <row r="13" spans="1:10" s="9" customFormat="1" ht="18" customHeight="1" x14ac:dyDescent="0.3">
      <c r="A13" s="100" t="s">
        <v>151</v>
      </c>
      <c r="B13" s="100"/>
      <c r="C13" s="100"/>
      <c r="D13" s="100"/>
      <c r="E13" s="100"/>
      <c r="F13" s="100"/>
      <c r="G13" s="100"/>
      <c r="H13" s="100"/>
      <c r="I13" s="100"/>
      <c r="J13" s="100"/>
    </row>
    <row r="14" spans="1:10" s="10" customFormat="1" ht="16.5" customHeight="1" x14ac:dyDescent="0.25">
      <c r="A14" s="101" t="s">
        <v>309</v>
      </c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2" t="s">
        <v>297</v>
      </c>
      <c r="B16" s="102"/>
      <c r="C16" s="102"/>
      <c r="D16" s="102"/>
      <c r="E16" s="14"/>
      <c r="G16" s="103" t="s">
        <v>158</v>
      </c>
      <c r="H16" s="103"/>
      <c r="I16" s="103"/>
      <c r="J16" s="103"/>
    </row>
    <row r="17" spans="1:11" s="17" customFormat="1" ht="15.75" customHeight="1" thickBot="1" x14ac:dyDescent="0.3">
      <c r="A17" s="104" t="s">
        <v>298</v>
      </c>
      <c r="B17" s="104"/>
      <c r="C17" s="104"/>
      <c r="D17" s="104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05" t="s">
        <v>153</v>
      </c>
      <c r="B18" s="105"/>
      <c r="C18" s="80"/>
      <c r="D18" s="10"/>
      <c r="G18" s="106" t="s">
        <v>299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5"/>
      <c r="H19" s="95"/>
      <c r="I19" s="95"/>
      <c r="J19" s="95"/>
    </row>
    <row r="20" spans="1:11" s="17" customFormat="1" ht="15.75" customHeight="1" thickBot="1" x14ac:dyDescent="0.3">
      <c r="A20" s="104" t="s">
        <v>154</v>
      </c>
      <c r="B20" s="104"/>
      <c r="C20" s="104"/>
      <c r="G20" s="17" t="s">
        <v>162</v>
      </c>
      <c r="I20" s="26" t="s">
        <v>300</v>
      </c>
    </row>
    <row r="21" spans="1:11" s="17" customFormat="1" ht="12.75" customHeight="1" x14ac:dyDescent="0.25">
      <c r="A21" s="108" t="s">
        <v>155</v>
      </c>
      <c r="B21" s="108"/>
      <c r="C21" s="28"/>
      <c r="F21" s="27"/>
      <c r="G21" s="18" t="s">
        <v>163</v>
      </c>
    </row>
    <row r="22" spans="1:11" s="17" customFormat="1" ht="38.25" customHeight="1" thickBot="1" x14ac:dyDescent="0.3">
      <c r="A22" s="102" t="s">
        <v>296</v>
      </c>
      <c r="B22" s="102"/>
      <c r="C22" s="102"/>
      <c r="D22" s="44"/>
      <c r="E22" s="16"/>
      <c r="G22" s="104" t="s">
        <v>160</v>
      </c>
      <c r="H22" s="104"/>
      <c r="I22" s="104"/>
      <c r="J22" s="104"/>
    </row>
    <row r="23" spans="1:11" s="27" customFormat="1" ht="15.75" customHeight="1" thickBot="1" x14ac:dyDescent="0.3">
      <c r="A23" s="109" t="s">
        <v>156</v>
      </c>
      <c r="B23" s="109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4" t="s">
        <v>157</v>
      </c>
      <c r="B24" s="104"/>
      <c r="C24" s="104"/>
      <c r="E24" s="26" t="s">
        <v>2</v>
      </c>
      <c r="G24" s="110" t="s">
        <v>161</v>
      </c>
      <c r="H24" s="110"/>
      <c r="I24" s="110"/>
      <c r="J24" s="110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1" t="s">
        <v>166</v>
      </c>
      <c r="E26" s="112"/>
      <c r="F26" s="113" t="s">
        <v>168</v>
      </c>
      <c r="G26" s="113" t="s">
        <v>169</v>
      </c>
      <c r="H26" s="114"/>
      <c r="I26" s="114"/>
      <c r="J26" s="114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4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725839.4</v>
      </c>
      <c r="G29" s="88">
        <f t="shared" si="0"/>
        <v>127318.40000000001</v>
      </c>
      <c r="H29" s="88">
        <f t="shared" si="0"/>
        <v>306098.5</v>
      </c>
      <c r="I29" s="88">
        <f t="shared" si="0"/>
        <v>490244.2</v>
      </c>
      <c r="J29" s="88">
        <f t="shared" si="0"/>
        <v>725839.4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665058.4</v>
      </c>
      <c r="G30" s="88">
        <f t="shared" si="1"/>
        <v>114427.90000000001</v>
      </c>
      <c r="H30" s="88">
        <f t="shared" si="1"/>
        <v>278004</v>
      </c>
      <c r="I30" s="88">
        <f t="shared" si="1"/>
        <v>446957.1</v>
      </c>
      <c r="J30" s="88">
        <f t="shared" si="1"/>
        <v>665058.4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665058.4</v>
      </c>
      <c r="G31" s="88">
        <f t="shared" si="2"/>
        <v>114427.90000000001</v>
      </c>
      <c r="H31" s="88">
        <f t="shared" si="2"/>
        <v>278004</v>
      </c>
      <c r="I31" s="88">
        <f t="shared" si="2"/>
        <v>446957.1</v>
      </c>
      <c r="J31" s="88">
        <f t="shared" si="2"/>
        <v>665058.4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595741.5</v>
      </c>
      <c r="G32" s="49">
        <v>99290.3</v>
      </c>
      <c r="H32" s="49">
        <v>248225.7</v>
      </c>
      <c r="I32" s="49">
        <v>397161.1</v>
      </c>
      <c r="J32" s="49">
        <f>+F32</f>
        <v>595741.5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58562.8</v>
      </c>
      <c r="G33" s="49">
        <v>9760.5</v>
      </c>
      <c r="H33" s="49">
        <v>24401.200000000001</v>
      </c>
      <c r="I33" s="49">
        <v>39041.9</v>
      </c>
      <c r="J33" s="49">
        <f t="shared" ref="J33:J34" si="3">+F33</f>
        <v>58562.8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10754.1</v>
      </c>
      <c r="G34" s="49">
        <v>5377.1</v>
      </c>
      <c r="H34" s="49">
        <v>5377.1</v>
      </c>
      <c r="I34" s="49">
        <v>10754.1</v>
      </c>
      <c r="J34" s="49">
        <f t="shared" si="3"/>
        <v>10754.1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55172.299999999996</v>
      </c>
      <c r="G39" s="88">
        <f t="shared" si="4"/>
        <v>11626.3</v>
      </c>
      <c r="H39" s="88">
        <f t="shared" si="4"/>
        <v>25419.5</v>
      </c>
      <c r="I39" s="88">
        <f t="shared" si="4"/>
        <v>39212.700000000004</v>
      </c>
      <c r="J39" s="88">
        <f t="shared" si="4"/>
        <v>55172.299999999996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54426.1</v>
      </c>
      <c r="G40" s="88">
        <f t="shared" si="5"/>
        <v>11477.1</v>
      </c>
      <c r="H40" s="88">
        <f t="shared" si="5"/>
        <v>25083.7</v>
      </c>
      <c r="I40" s="88">
        <f t="shared" si="5"/>
        <v>38690.300000000003</v>
      </c>
      <c r="J40" s="88">
        <f t="shared" si="5"/>
        <v>54426.1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11837.5</v>
      </c>
      <c r="G42" s="49">
        <v>2959.4</v>
      </c>
      <c r="H42" s="49">
        <v>5918.8</v>
      </c>
      <c r="I42" s="49">
        <v>8878.2000000000007</v>
      </c>
      <c r="J42" s="51">
        <f>+F42</f>
        <v>11837.5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f t="shared" ref="F43:F45" si="6">+D43+E43</f>
        <v>0</v>
      </c>
      <c r="G43" s="49"/>
      <c r="H43" s="49"/>
      <c r="I43" s="49"/>
      <c r="J43" s="51">
        <f t="shared" ref="J43:J45" si="7">+F43</f>
        <v>0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42588.6</v>
      </c>
      <c r="G44" s="49">
        <v>8517.7000000000007</v>
      </c>
      <c r="H44" s="49">
        <v>19164.900000000001</v>
      </c>
      <c r="I44" s="49">
        <v>29812.1</v>
      </c>
      <c r="J44" s="51">
        <f t="shared" si="7"/>
        <v>42588.6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si="6"/>
        <v>0</v>
      </c>
      <c r="G45" s="51"/>
      <c r="H45" s="51"/>
      <c r="I45" s="51"/>
      <c r="J45" s="51">
        <f t="shared" si="7"/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88">
        <f t="shared" ref="E48:J48" si="8">E49+E50+E51</f>
        <v>0</v>
      </c>
      <c r="F48" s="88">
        <f>F49+F50+F51</f>
        <v>157</v>
      </c>
      <c r="G48" s="88">
        <f t="shared" si="8"/>
        <v>31.4</v>
      </c>
      <c r="H48" s="88">
        <f t="shared" si="8"/>
        <v>70.7</v>
      </c>
      <c r="I48" s="88">
        <f t="shared" si="8"/>
        <v>110</v>
      </c>
      <c r="J48" s="88">
        <f t="shared" si="8"/>
        <v>157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157</v>
      </c>
      <c r="G49" s="49">
        <v>31.4</v>
      </c>
      <c r="H49" s="49">
        <v>70.7</v>
      </c>
      <c r="I49" s="49">
        <v>110</v>
      </c>
      <c r="J49" s="49">
        <f>+F49</f>
        <v>157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ref="F50:F51" si="9">+D50+E50</f>
        <v>0</v>
      </c>
      <c r="G50" s="51"/>
      <c r="H50" s="51"/>
      <c r="I50" s="51"/>
      <c r="J50" s="49">
        <f t="shared" ref="J50:J51" si="10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9"/>
        <v>0</v>
      </c>
      <c r="G51" s="51"/>
      <c r="H51" s="51"/>
      <c r="I51" s="51"/>
      <c r="J51" s="49">
        <f t="shared" si="10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88">
        <f t="shared" ref="E52:J52" si="11">E53+E54+E55+E56+E57+E58+E59+E60</f>
        <v>0</v>
      </c>
      <c r="F52" s="88">
        <f>F53+F54+F55+F56+F57+F58+F59+F60</f>
        <v>589.20000000000005</v>
      </c>
      <c r="G52" s="88">
        <f t="shared" si="11"/>
        <v>117.8</v>
      </c>
      <c r="H52" s="88">
        <f t="shared" si="11"/>
        <v>265.10000000000002</v>
      </c>
      <c r="I52" s="88">
        <f t="shared" si="11"/>
        <v>412.4</v>
      </c>
      <c r="J52" s="88">
        <f t="shared" si="11"/>
        <v>589.20000000000005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589.20000000000005</v>
      </c>
      <c r="G53" s="51">
        <v>117.8</v>
      </c>
      <c r="H53" s="51">
        <v>265.10000000000002</v>
      </c>
      <c r="I53" s="51">
        <v>412.4</v>
      </c>
      <c r="J53" s="51">
        <f>+F53</f>
        <v>589.20000000000005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60" si="12">+D54+E54</f>
        <v>0</v>
      </c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12"/>
        <v>0</v>
      </c>
      <c r="G55" s="51"/>
      <c r="H55" s="51"/>
      <c r="I55" s="51"/>
      <c r="J55" s="51"/>
      <c r="K55" s="50"/>
    </row>
    <row r="56" spans="1:11" s="10" customFormat="1" ht="16.5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12"/>
        <v>0</v>
      </c>
      <c r="G56" s="51"/>
      <c r="H56" s="51"/>
      <c r="I56" s="51"/>
      <c r="J56" s="51"/>
      <c r="K56" s="50"/>
    </row>
    <row r="57" spans="1:11" s="10" customFormat="1" ht="16.5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f t="shared" si="12"/>
        <v>0</v>
      </c>
      <c r="G57" s="51"/>
      <c r="H57" s="51"/>
      <c r="I57" s="51"/>
      <c r="J57" s="51"/>
      <c r="K57" s="50"/>
    </row>
    <row r="58" spans="1:11" s="10" customFormat="1" ht="16.5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12"/>
        <v>0</v>
      </c>
      <c r="G58" s="51"/>
      <c r="H58" s="51"/>
      <c r="I58" s="51"/>
      <c r="J58" s="51"/>
      <c r="K58" s="50"/>
    </row>
    <row r="59" spans="1:11" s="10" customFormat="1" ht="16.5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12"/>
        <v>0</v>
      </c>
      <c r="G59" s="51"/>
      <c r="H59" s="51"/>
      <c r="I59" s="51"/>
      <c r="J59" s="51"/>
      <c r="K59" s="50"/>
    </row>
    <row r="60" spans="1:11" s="10" customFormat="1" ht="16.5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12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43">
        <f>D62</f>
        <v>0</v>
      </c>
      <c r="E61" s="43">
        <f t="shared" ref="E61:J61" si="13">E62</f>
        <v>0</v>
      </c>
      <c r="F61" s="43">
        <f t="shared" si="13"/>
        <v>0</v>
      </c>
      <c r="G61" s="43">
        <f t="shared" si="13"/>
        <v>0</v>
      </c>
      <c r="H61" s="43">
        <f t="shared" si="13"/>
        <v>0</v>
      </c>
      <c r="I61" s="43">
        <f t="shared" si="13"/>
        <v>0</v>
      </c>
      <c r="J61" s="43">
        <f t="shared" si="13"/>
        <v>0</v>
      </c>
      <c r="K61" s="50"/>
    </row>
    <row r="62" spans="1:11" s="10" customFormat="1" ht="16.5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f t="shared" ref="F62" si="14">+D62+E62</f>
        <v>0</v>
      </c>
      <c r="G62" s="51"/>
      <c r="H62" s="51"/>
      <c r="I62" s="51"/>
      <c r="J62" s="51"/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5">E64+E65</f>
        <v>0</v>
      </c>
      <c r="F63" s="43">
        <f>F64+F65</f>
        <v>0</v>
      </c>
      <c r="G63" s="43">
        <f t="shared" si="15"/>
        <v>0</v>
      </c>
      <c r="H63" s="43">
        <f t="shared" si="15"/>
        <v>0</v>
      </c>
      <c r="I63" s="43">
        <f t="shared" si="15"/>
        <v>0</v>
      </c>
      <c r="J63" s="43">
        <f t="shared" si="15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6">+D64+E64</f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6"/>
        <v>0</v>
      </c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7">E67+E68+E69+E70+E71+E72+E73+E74</f>
        <v>0</v>
      </c>
      <c r="F66" s="43">
        <f t="shared" si="17"/>
        <v>0</v>
      </c>
      <c r="G66" s="43">
        <f t="shared" si="17"/>
        <v>0</v>
      </c>
      <c r="H66" s="43">
        <f t="shared" si="17"/>
        <v>0</v>
      </c>
      <c r="I66" s="43">
        <f t="shared" si="17"/>
        <v>0</v>
      </c>
      <c r="J66" s="43">
        <f t="shared" si="17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8">+D67+E67</f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8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8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8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8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8"/>
        <v>0</v>
      </c>
      <c r="G72" s="51"/>
      <c r="H72" s="51"/>
      <c r="I72" s="51"/>
      <c r="J72" s="51"/>
      <c r="K72" s="50"/>
    </row>
    <row r="73" spans="1:11" s="10" customFormat="1" ht="16.5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8"/>
        <v>0</v>
      </c>
      <c r="G73" s="51"/>
      <c r="H73" s="51"/>
      <c r="I73" s="51"/>
      <c r="J73" s="51"/>
      <c r="K73" s="50"/>
    </row>
    <row r="74" spans="1:11" s="10" customFormat="1" ht="16.5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8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9">E76+E77+E78+E79+E80+E81+E82+E83</f>
        <v>0</v>
      </c>
      <c r="F75" s="43">
        <f t="shared" si="19"/>
        <v>0</v>
      </c>
      <c r="G75" s="43">
        <f t="shared" si="19"/>
        <v>0</v>
      </c>
      <c r="H75" s="43">
        <f t="shared" si="19"/>
        <v>0</v>
      </c>
      <c r="I75" s="43">
        <f t="shared" si="19"/>
        <v>0</v>
      </c>
      <c r="J75" s="43">
        <f t="shared" si="19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20">E85+E86+E87+E88</f>
        <v>0</v>
      </c>
      <c r="F84" s="43">
        <f t="shared" si="20"/>
        <v>0</v>
      </c>
      <c r="G84" s="43">
        <f t="shared" si="20"/>
        <v>0</v>
      </c>
      <c r="H84" s="43">
        <f t="shared" si="20"/>
        <v>0</v>
      </c>
      <c r="I84" s="43">
        <f t="shared" si="20"/>
        <v>0</v>
      </c>
      <c r="J84" s="43">
        <f t="shared" si="20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1">E90+E93+E96+E105</f>
        <v>0</v>
      </c>
      <c r="F89" s="43">
        <f t="shared" si="21"/>
        <v>0</v>
      </c>
      <c r="G89" s="43">
        <f t="shared" si="21"/>
        <v>0</v>
      </c>
      <c r="H89" s="43">
        <f t="shared" si="21"/>
        <v>0</v>
      </c>
      <c r="I89" s="43">
        <f t="shared" si="21"/>
        <v>0</v>
      </c>
      <c r="J89" s="43">
        <f t="shared" si="21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22">E91+E92</f>
        <v>0</v>
      </c>
      <c r="F90" s="43">
        <f t="shared" si="22"/>
        <v>0</v>
      </c>
      <c r="G90" s="43">
        <f t="shared" si="22"/>
        <v>0</v>
      </c>
      <c r="H90" s="43">
        <f t="shared" si="22"/>
        <v>0</v>
      </c>
      <c r="I90" s="43">
        <f t="shared" si="22"/>
        <v>0</v>
      </c>
      <c r="J90" s="43">
        <f t="shared" si="22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3">E94+E95</f>
        <v>0</v>
      </c>
      <c r="F93" s="43">
        <f t="shared" si="23"/>
        <v>0</v>
      </c>
      <c r="G93" s="43">
        <f t="shared" si="23"/>
        <v>0</v>
      </c>
      <c r="H93" s="43">
        <f t="shared" si="23"/>
        <v>0</v>
      </c>
      <c r="I93" s="43">
        <f t="shared" si="23"/>
        <v>0</v>
      </c>
      <c r="J93" s="43">
        <f t="shared" si="23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4">E97+E98+E99+E100+E101+E102+E103+E104</f>
        <v>0</v>
      </c>
      <c r="F96" s="43">
        <f t="shared" si="24"/>
        <v>0</v>
      </c>
      <c r="G96" s="43">
        <f t="shared" si="24"/>
        <v>0</v>
      </c>
      <c r="H96" s="43">
        <f t="shared" si="24"/>
        <v>0</v>
      </c>
      <c r="I96" s="43">
        <f t="shared" si="24"/>
        <v>0</v>
      </c>
      <c r="J96" s="43">
        <f t="shared" si="24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5">E106+E107+E108+E109+E110+E111</f>
        <v>0</v>
      </c>
      <c r="F105" s="43">
        <f t="shared" si="25"/>
        <v>0</v>
      </c>
      <c r="G105" s="43">
        <f t="shared" si="25"/>
        <v>0</v>
      </c>
      <c r="H105" s="43">
        <f t="shared" si="25"/>
        <v>0</v>
      </c>
      <c r="I105" s="43">
        <f t="shared" si="25"/>
        <v>0</v>
      </c>
      <c r="J105" s="43">
        <f t="shared" si="25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6">E113+E116</f>
        <v>0</v>
      </c>
      <c r="F112" s="43">
        <f t="shared" si="26"/>
        <v>2400</v>
      </c>
      <c r="G112" s="43">
        <f t="shared" si="26"/>
        <v>480</v>
      </c>
      <c r="H112" s="43">
        <f t="shared" si="26"/>
        <v>1080</v>
      </c>
      <c r="I112" s="43">
        <f t="shared" si="26"/>
        <v>1680</v>
      </c>
      <c r="J112" s="43">
        <f t="shared" si="26"/>
        <v>2400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43">
        <f>D114+D115</f>
        <v>0</v>
      </c>
      <c r="E113" s="43">
        <f t="shared" ref="E113:J113" si="27">E114+E115</f>
        <v>0</v>
      </c>
      <c r="F113" s="43">
        <f t="shared" si="27"/>
        <v>0</v>
      </c>
      <c r="G113" s="43">
        <f t="shared" si="27"/>
        <v>0</v>
      </c>
      <c r="H113" s="43">
        <f t="shared" si="27"/>
        <v>0</v>
      </c>
      <c r="I113" s="43">
        <f t="shared" si="27"/>
        <v>0</v>
      </c>
      <c r="J113" s="43">
        <f t="shared" si="27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51"/>
      <c r="E114" s="51"/>
      <c r="F114" s="51"/>
      <c r="G114" s="51"/>
      <c r="H114" s="51"/>
      <c r="I114" s="51"/>
      <c r="J114" s="51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51"/>
      <c r="E115" s="51"/>
      <c r="F115" s="51"/>
      <c r="G115" s="51"/>
      <c r="H115" s="51"/>
      <c r="I115" s="51"/>
      <c r="J115" s="51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43">
        <f>D117+D118+D119+D120+D121+D122+D123+D124+D125</f>
        <v>0</v>
      </c>
      <c r="E116" s="43">
        <f t="shared" ref="E116:J116" si="28">E117+E118+E119+E120+E121+E122+E123+E124+E125</f>
        <v>0</v>
      </c>
      <c r="F116" s="43">
        <f t="shared" si="28"/>
        <v>2400</v>
      </c>
      <c r="G116" s="43">
        <f t="shared" si="28"/>
        <v>480</v>
      </c>
      <c r="H116" s="43">
        <f t="shared" si="28"/>
        <v>1080</v>
      </c>
      <c r="I116" s="43">
        <f t="shared" si="28"/>
        <v>1680</v>
      </c>
      <c r="J116" s="43">
        <f t="shared" si="28"/>
        <v>2400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2400</v>
      </c>
      <c r="G125" s="51">
        <v>480</v>
      </c>
      <c r="H125" s="51">
        <v>1080</v>
      </c>
      <c r="I125" s="51">
        <v>1680</v>
      </c>
      <c r="J125" s="51">
        <f>+F125</f>
        <v>2400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9">E127+E130+E135+E137+E140+E142+E144</f>
        <v>0</v>
      </c>
      <c r="F126" s="88">
        <f t="shared" si="29"/>
        <v>3208.7</v>
      </c>
      <c r="G126" s="88">
        <f t="shared" si="29"/>
        <v>784.2</v>
      </c>
      <c r="H126" s="88">
        <f t="shared" si="29"/>
        <v>1595</v>
      </c>
      <c r="I126" s="88">
        <f t="shared" si="29"/>
        <v>2394.4</v>
      </c>
      <c r="J126" s="88">
        <f t="shared" si="29"/>
        <v>3208.7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30">E128+E129</f>
        <v>0</v>
      </c>
      <c r="F127" s="88">
        <f t="shared" si="30"/>
        <v>0</v>
      </c>
      <c r="G127" s="88">
        <f t="shared" si="30"/>
        <v>0</v>
      </c>
      <c r="H127" s="88">
        <f t="shared" si="30"/>
        <v>0</v>
      </c>
      <c r="I127" s="88">
        <f t="shared" si="30"/>
        <v>0</v>
      </c>
      <c r="J127" s="88">
        <f t="shared" si="30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31">E131+E132+E133+E134</f>
        <v>0</v>
      </c>
      <c r="F130" s="88">
        <f t="shared" si="31"/>
        <v>3208.7</v>
      </c>
      <c r="G130" s="88">
        <f t="shared" si="31"/>
        <v>784.2</v>
      </c>
      <c r="H130" s="88">
        <f t="shared" si="31"/>
        <v>1595</v>
      </c>
      <c r="I130" s="88">
        <f t="shared" si="31"/>
        <v>2394.4</v>
      </c>
      <c r="J130" s="88">
        <f t="shared" si="31"/>
        <v>3208.7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3208.7</v>
      </c>
      <c r="G133" s="51">
        <v>784.2</v>
      </c>
      <c r="H133" s="51">
        <v>1595</v>
      </c>
      <c r="I133" s="51">
        <v>2394.4</v>
      </c>
      <c r="J133" s="51">
        <f>+F133</f>
        <v>3208.7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32">E136</f>
        <v>0</v>
      </c>
      <c r="F135" s="43">
        <f t="shared" si="32"/>
        <v>0</v>
      </c>
      <c r="G135" s="43">
        <f t="shared" si="32"/>
        <v>0</v>
      </c>
      <c r="H135" s="43">
        <f t="shared" si="32"/>
        <v>0</v>
      </c>
      <c r="I135" s="43">
        <f t="shared" si="32"/>
        <v>0</v>
      </c>
      <c r="J135" s="43">
        <f t="shared" si="32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3">E138+E139</f>
        <v>0</v>
      </c>
      <c r="F137" s="43">
        <f t="shared" si="33"/>
        <v>0</v>
      </c>
      <c r="G137" s="43">
        <f t="shared" si="33"/>
        <v>0</v>
      </c>
      <c r="H137" s="43">
        <f t="shared" si="33"/>
        <v>0</v>
      </c>
      <c r="I137" s="43">
        <f t="shared" si="33"/>
        <v>0</v>
      </c>
      <c r="J137" s="43">
        <f t="shared" si="33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4">E141</f>
        <v>0</v>
      </c>
      <c r="F140" s="43">
        <f t="shared" si="34"/>
        <v>0</v>
      </c>
      <c r="G140" s="43">
        <f t="shared" si="34"/>
        <v>0</v>
      </c>
      <c r="H140" s="43">
        <f t="shared" si="34"/>
        <v>0</v>
      </c>
      <c r="I140" s="43">
        <f t="shared" si="34"/>
        <v>0</v>
      </c>
      <c r="J140" s="43">
        <f t="shared" si="34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5">E143</f>
        <v>0</v>
      </c>
      <c r="F142" s="43">
        <f t="shared" si="35"/>
        <v>0</v>
      </c>
      <c r="G142" s="43">
        <f t="shared" si="35"/>
        <v>0</v>
      </c>
      <c r="H142" s="43">
        <f t="shared" si="35"/>
        <v>0</v>
      </c>
      <c r="I142" s="43">
        <f t="shared" si="35"/>
        <v>0</v>
      </c>
      <c r="J142" s="43">
        <f t="shared" si="35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 t="shared" ref="F143" si="36"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7">E145</f>
        <v>0</v>
      </c>
      <c r="F144" s="43">
        <f t="shared" si="37"/>
        <v>0</v>
      </c>
      <c r="G144" s="43">
        <f t="shared" si="37"/>
        <v>0</v>
      </c>
      <c r="H144" s="43">
        <f t="shared" si="37"/>
        <v>0</v>
      </c>
      <c r="I144" s="43">
        <f t="shared" si="37"/>
        <v>0</v>
      </c>
      <c r="J144" s="43">
        <f t="shared" si="37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 t="shared" ref="F145" si="38"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9">E147+E158+E163+E165</f>
        <v>0</v>
      </c>
      <c r="F146" s="68">
        <f t="shared" si="39"/>
        <v>0</v>
      </c>
      <c r="G146" s="68">
        <f t="shared" si="39"/>
        <v>0</v>
      </c>
      <c r="H146" s="68">
        <f t="shared" si="39"/>
        <v>0</v>
      </c>
      <c r="I146" s="68">
        <f t="shared" si="39"/>
        <v>0</v>
      </c>
      <c r="J146" s="68">
        <f t="shared" si="39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40">E148+E149+E150+E151+E152+E153+E154+E155+E156+E157</f>
        <v>0</v>
      </c>
      <c r="F147" s="68">
        <f t="shared" si="40"/>
        <v>0</v>
      </c>
      <c r="G147" s="68">
        <f t="shared" si="40"/>
        <v>0</v>
      </c>
      <c r="H147" s="68">
        <f t="shared" si="40"/>
        <v>0</v>
      </c>
      <c r="I147" s="68">
        <f t="shared" si="40"/>
        <v>0</v>
      </c>
      <c r="J147" s="68">
        <f t="shared" si="40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7" si="41">+D148+E148</f>
        <v>0</v>
      </c>
      <c r="G148" s="69"/>
      <c r="H148" s="51"/>
      <c r="I148" s="69"/>
      <c r="J148" s="51"/>
      <c r="K148" s="50"/>
    </row>
    <row r="149" spans="1:11" s="1" customFormat="1" ht="16.5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41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41"/>
        <v>0</v>
      </c>
      <c r="G150" s="69"/>
      <c r="H150" s="69"/>
      <c r="I150" s="69"/>
      <c r="J150" s="69"/>
      <c r="K150" s="50"/>
    </row>
    <row r="151" spans="1:11" s="1" customFormat="1" ht="16.5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41"/>
        <v>0</v>
      </c>
      <c r="G151" s="51"/>
      <c r="H151" s="51"/>
      <c r="I151" s="51"/>
      <c r="J151" s="51"/>
      <c r="K151" s="50"/>
    </row>
    <row r="152" spans="1:11" s="1" customFormat="1" ht="16.5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41"/>
        <v>0</v>
      </c>
      <c r="G152" s="69"/>
      <c r="H152" s="69"/>
      <c r="I152" s="69"/>
      <c r="J152" s="69"/>
      <c r="K152" s="50"/>
    </row>
    <row r="153" spans="1:11" s="1" customFormat="1" ht="16.5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41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41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41"/>
        <v>0</v>
      </c>
      <c r="G155" s="69"/>
      <c r="H155" s="69"/>
      <c r="I155" s="69"/>
      <c r="J155" s="69"/>
      <c r="K155" s="50"/>
    </row>
    <row r="156" spans="1:11" s="1" customFormat="1" ht="16.5" hidden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49">
        <f t="shared" si="41"/>
        <v>0</v>
      </c>
      <c r="G156" s="69"/>
      <c r="H156" s="51"/>
      <c r="I156" s="69"/>
      <c r="J156" s="51"/>
      <c r="K156" s="50"/>
    </row>
    <row r="157" spans="1:11" s="1" customFormat="1" ht="16.5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si="41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42">E159+E160+E161+E162</f>
        <v>0</v>
      </c>
      <c r="F158" s="43">
        <f t="shared" si="42"/>
        <v>0</v>
      </c>
      <c r="G158" s="43">
        <f t="shared" si="42"/>
        <v>0</v>
      </c>
      <c r="H158" s="43">
        <f t="shared" si="42"/>
        <v>0</v>
      </c>
      <c r="I158" s="43">
        <f t="shared" si="42"/>
        <v>0</v>
      </c>
      <c r="J158" s="43">
        <f t="shared" si="42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43">E164</f>
        <v>0</v>
      </c>
      <c r="F163" s="43">
        <f t="shared" si="43"/>
        <v>0</v>
      </c>
      <c r="G163" s="43">
        <f t="shared" si="43"/>
        <v>0</v>
      </c>
      <c r="H163" s="43">
        <f t="shared" si="43"/>
        <v>0</v>
      </c>
      <c r="I163" s="43">
        <f t="shared" si="43"/>
        <v>0</v>
      </c>
      <c r="J163" s="43">
        <f t="shared" si="43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4">E166+E167+E168+E169</f>
        <v>0</v>
      </c>
      <c r="F165" s="43">
        <f t="shared" si="44"/>
        <v>0</v>
      </c>
      <c r="G165" s="43">
        <f t="shared" si="44"/>
        <v>0</v>
      </c>
      <c r="H165" s="43">
        <f t="shared" si="44"/>
        <v>0</v>
      </c>
      <c r="I165" s="43">
        <f t="shared" si="44"/>
        <v>0</v>
      </c>
      <c r="J165" s="43">
        <f t="shared" si="44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16.5" hidden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5">D146+D29</f>
        <v>0</v>
      </c>
      <c r="E170" s="88">
        <f t="shared" si="45"/>
        <v>0</v>
      </c>
      <c r="F170" s="88">
        <f t="shared" si="45"/>
        <v>725839.4</v>
      </c>
      <c r="G170" s="88">
        <f t="shared" si="45"/>
        <v>127318.40000000001</v>
      </c>
      <c r="H170" s="88">
        <f t="shared" si="45"/>
        <v>306098.5</v>
      </c>
      <c r="I170" s="88">
        <f t="shared" si="45"/>
        <v>490244.2</v>
      </c>
      <c r="J170" s="88">
        <f t="shared" si="45"/>
        <v>725839.4</v>
      </c>
      <c r="K170" s="50"/>
    </row>
    <row r="171" spans="1:11" ht="18" customHeight="1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</row>
    <row r="172" spans="1:11" ht="13.5" customHeight="1" x14ac:dyDescent="0.25">
      <c r="A172" s="98" t="s">
        <v>308</v>
      </c>
      <c r="B172" s="98"/>
      <c r="C172" s="98"/>
      <c r="D172" s="98"/>
      <c r="E172" s="98"/>
      <c r="F172" s="98"/>
      <c r="G172" s="98"/>
      <c r="H172" s="98"/>
      <c r="I172" s="98"/>
      <c r="J172" s="98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8" t="s">
        <v>303</v>
      </c>
      <c r="B174" s="118"/>
      <c r="C174" s="119"/>
      <c r="D174" s="119"/>
      <c r="E174" s="119"/>
      <c r="F174" s="120" t="s">
        <v>304</v>
      </c>
      <c r="G174" s="120"/>
      <c r="H174" s="120"/>
      <c r="I174" s="74"/>
      <c r="J174" s="74"/>
    </row>
    <row r="175" spans="1:11" ht="16.5" x14ac:dyDescent="0.25">
      <c r="A175" s="81" t="s">
        <v>147</v>
      </c>
      <c r="B175" s="75"/>
      <c r="C175" s="116" t="s">
        <v>67</v>
      </c>
      <c r="D175" s="116"/>
      <c r="E175" s="116"/>
      <c r="F175" s="117" t="s">
        <v>68</v>
      </c>
      <c r="G175" s="117"/>
      <c r="H175" s="117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8" t="s">
        <v>302</v>
      </c>
      <c r="B177" s="118"/>
      <c r="C177" s="119"/>
      <c r="D177" s="119"/>
      <c r="E177" s="119"/>
      <c r="F177" s="120" t="s">
        <v>305</v>
      </c>
      <c r="G177" s="120"/>
      <c r="H177" s="120"/>
      <c r="I177" s="74"/>
      <c r="J177" s="74"/>
    </row>
    <row r="178" spans="1:10" ht="16.5" x14ac:dyDescent="0.25">
      <c r="A178" s="81" t="s">
        <v>148</v>
      </c>
      <c r="B178" s="77"/>
      <c r="C178" s="116" t="s">
        <v>67</v>
      </c>
      <c r="D178" s="116"/>
      <c r="E178" s="116"/>
      <c r="F178" s="117" t="s">
        <v>68</v>
      </c>
      <c r="G178" s="117"/>
      <c r="H178" s="117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505" right="0.70866141732283505" top="0.74803149606299202" bottom="0.74803149606299202" header="0.31496062992126" footer="0.31496062992126"/>
  <pageSetup paperSize="9" scale="63" orientation="landscape" r:id="rId1"/>
  <rowBreaks count="2" manualBreakCount="2">
    <brk id="25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Վեր.քաղ.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2024-01-08T08:05:09Z</dcterms:modified>
</cp:coreProperties>
</file>